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cts\Microscope\Customer Dev\Tucsen\"/>
    </mc:Choice>
  </mc:AlternateContent>
  <xr:revisionPtr revIDLastSave="0" documentId="13_ncr:1_{63D2B507-6DB1-4118-9F46-931918DE587C}" xr6:coauthVersionLast="47" xr6:coauthVersionMax="47" xr10:uidLastSave="{00000000-0000-0000-0000-000000000000}"/>
  <bookViews>
    <workbookView xWindow="-28920" yWindow="-120" windowWidth="29040" windowHeight="15840" xr2:uid="{4C2AAF5A-6257-4C01-BEFA-CFFEFAFE1A74}"/>
  </bookViews>
  <sheets>
    <sheet name="Clean Calculator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6" i="1"/>
  <c r="J5" i="1" s="1"/>
  <c r="B8" i="1"/>
  <c r="B17" i="1"/>
  <c r="B21" i="1" s="1"/>
  <c r="E21" i="1"/>
  <c r="E22" i="1"/>
  <c r="E17" i="1" s="1"/>
  <c r="B9" i="1" l="1"/>
  <c r="B19" i="1" s="1"/>
  <c r="B20" i="1" s="1"/>
  <c r="B18" i="1" s="1"/>
  <c r="E19" i="1" l="1"/>
  <c r="E20" i="1" s="1"/>
  <c r="E18" i="1" s="1"/>
</calcChain>
</file>

<file path=xl/sharedStrings.xml><?xml version="1.0" encoding="utf-8"?>
<sst xmlns="http://schemas.openxmlformats.org/spreadsheetml/2006/main" count="46" uniqueCount="35">
  <si>
    <t>Constants</t>
  </si>
  <si>
    <t>μstep size[um]</t>
  </si>
  <si>
    <t>Magnification</t>
  </si>
  <si>
    <t>Sensor Width [mm]</t>
  </si>
  <si>
    <t>Sensor Height [mm]</t>
  </si>
  <si>
    <t>Pixel size [um]</t>
  </si>
  <si>
    <t>TDI level</t>
  </si>
  <si>
    <t>Forwards Calculator</t>
  </si>
  <si>
    <t>Reverse Calculator</t>
  </si>
  <si>
    <t>Exposure time [ms]</t>
  </si>
  <si>
    <t>Scan speed [mm/s]</t>
  </si>
  <si>
    <t>Baseline Exposure [ms]</t>
  </si>
  <si>
    <t>Results</t>
  </si>
  <si>
    <t>Baseline Radiant Flux [W]</t>
  </si>
  <si>
    <t>Trigger Rate [kHz]</t>
  </si>
  <si>
    <t>TriggerRescalerRate</t>
  </si>
  <si>
    <t>Trigger encoder dist</t>
  </si>
  <si>
    <t>IO rate [kHz]</t>
  </si>
  <si>
    <t>Max IO Rate [kHz]</t>
  </si>
  <si>
    <t>Encoder quantization</t>
  </si>
  <si>
    <t>Stage Properties</t>
  </si>
  <si>
    <t>-</t>
  </si>
  <si>
    <t>ASR</t>
  </si>
  <si>
    <t>ADR</t>
  </si>
  <si>
    <t>Stage Selected</t>
  </si>
  <si>
    <t>Max scan speed [mm/s]</t>
  </si>
  <si>
    <t>Est. Required radiant flux [W]</t>
  </si>
  <si>
    <t>Effective exposure time [ms]</t>
  </si>
  <si>
    <t>LDM</t>
  </si>
  <si>
    <t>Focus distance [mm]</t>
  </si>
  <si>
    <t>Focal length [mm]</t>
  </si>
  <si>
    <t>Distance from sensor to sample</t>
  </si>
  <si>
    <t>r</t>
  </si>
  <si>
    <t>Imaging lens Magnification</t>
  </si>
  <si>
    <t>Scan width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</si>
</sst>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3">
    <xf numFmtId="0" fontId="0" fillId="0" borderId="0"/>
    <xf numFmtId="0" fontId="3" fillId="2" borderId="1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7" borderId="0" applyNumberFormat="0" applyBorder="0" applyAlignment="0" applyProtection="0"/>
    <xf numFmtId="0" fontId="2" fillId="8" borderId="0" applyNumberFormat="0" applyBorder="0" applyAlignment="0" applyProtection="0"/>
    <xf numFmtId="0" fontId="7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5" fillId="10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</cellStyleXfs>
  <cellXfs count="21">
    <xf numFmtId="0" fontId="0" fillId="0" borderId="0" xfId="0"/>
    <xf numFmtId="0" fontId="5" fillId="5" borderId="0" xfId="4"/>
    <xf numFmtId="0" fontId="3" fillId="2" borderId="1" xfId="1"/>
    <xf numFmtId="0" fontId="4" fillId="3" borderId="1" xfId="2"/>
    <xf numFmtId="0" fontId="2" fillId="6" borderId="0" xfId="5"/>
    <xf numFmtId="2" fontId="4" fillId="3" borderId="1" xfId="2" applyNumberFormat="1"/>
    <xf numFmtId="0" fontId="5" fillId="10" borderId="0" xfId="10"/>
    <xf numFmtId="0" fontId="1" fillId="11" borderId="0" xfId="11"/>
    <xf numFmtId="0" fontId="1" fillId="8" borderId="0" xfId="7" applyFont="1"/>
    <xf numFmtId="0" fontId="8" fillId="8" borderId="0" xfId="7" applyFont="1"/>
    <xf numFmtId="0" fontId="6" fillId="7" borderId="0" xfId="6" applyFont="1"/>
    <xf numFmtId="0" fontId="6" fillId="4" borderId="0" xfId="3" applyFont="1"/>
    <xf numFmtId="0" fontId="9" fillId="0" borderId="0" xfId="0" applyFont="1"/>
    <xf numFmtId="0" fontId="6" fillId="5" borderId="0" xfId="4" applyFont="1"/>
    <xf numFmtId="0" fontId="8" fillId="6" borderId="0" xfId="5" applyFont="1"/>
    <xf numFmtId="0" fontId="7" fillId="0" borderId="0" xfId="8"/>
    <xf numFmtId="0" fontId="1" fillId="9" borderId="0" xfId="9"/>
    <xf numFmtId="2" fontId="7" fillId="0" borderId="0" xfId="8" applyNumberFormat="1"/>
    <xf numFmtId="166" fontId="4" fillId="3" borderId="1" xfId="2" applyNumberFormat="1"/>
    <xf numFmtId="1" fontId="4" fillId="3" borderId="1" xfId="2" applyNumberFormat="1"/>
    <xf numFmtId="0" fontId="5" fillId="12" borderId="0" xfId="12"/>
  </cellXfs>
  <cellStyles count="13">
    <cellStyle name="20% - Accent6" xfId="7" builtinId="50"/>
    <cellStyle name="40% - Accent2" xfId="11" builtinId="35"/>
    <cellStyle name="40% - Accent3" xfId="5" builtinId="39"/>
    <cellStyle name="60% - Accent1" xfId="9" builtinId="32"/>
    <cellStyle name="Accent1" xfId="3" builtinId="29"/>
    <cellStyle name="Accent2" xfId="10" builtinId="33"/>
    <cellStyle name="Accent3" xfId="4" builtinId="37"/>
    <cellStyle name="Accent5" xfId="12" builtinId="45"/>
    <cellStyle name="Accent6" xfId="6" builtinId="49"/>
    <cellStyle name="Calculation" xfId="2" builtinId="22"/>
    <cellStyle name="Explanatory Text" xfId="8" builtinId="5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F0801-45E2-4D66-9EBA-194A95EA3EF2}">
  <dimension ref="A1:K22"/>
  <sheetViews>
    <sheetView tabSelected="1" workbookViewId="0">
      <selection activeCell="L10" sqref="L10"/>
    </sheetView>
  </sheetViews>
  <sheetFormatPr defaultRowHeight="15" x14ac:dyDescent="0.25"/>
  <cols>
    <col min="1" max="1" width="20" bestFit="1" customWidth="1"/>
    <col min="2" max="2" width="10" bestFit="1" customWidth="1"/>
    <col min="4" max="4" width="27.5703125" bestFit="1" customWidth="1"/>
    <col min="5" max="5" width="9.140625" customWidth="1"/>
    <col min="6" max="6" width="12.140625" customWidth="1"/>
    <col min="7" max="7" width="10.28515625" customWidth="1"/>
    <col min="8" max="8" width="6" bestFit="1" customWidth="1"/>
    <col min="9" max="9" width="23.7109375" customWidth="1"/>
  </cols>
  <sheetData>
    <row r="1" spans="1:11" x14ac:dyDescent="0.25">
      <c r="A1" s="10" t="s">
        <v>0</v>
      </c>
      <c r="B1" s="10"/>
      <c r="D1" s="6" t="s">
        <v>20</v>
      </c>
      <c r="E1" s="6" t="s">
        <v>22</v>
      </c>
      <c r="F1" s="6" t="s">
        <v>23</v>
      </c>
      <c r="G1" s="6" t="s">
        <v>28</v>
      </c>
      <c r="I1" s="20" t="s">
        <v>33</v>
      </c>
      <c r="J1" s="20"/>
    </row>
    <row r="2" spans="1:11" x14ac:dyDescent="0.25">
      <c r="A2" s="8" t="s">
        <v>2</v>
      </c>
      <c r="B2">
        <v>5</v>
      </c>
      <c r="D2" s="7" t="s">
        <v>1</v>
      </c>
      <c r="E2">
        <v>0.15625</v>
      </c>
      <c r="F2">
        <v>1E-3</v>
      </c>
      <c r="G2">
        <v>1E-3</v>
      </c>
      <c r="I2" t="s">
        <v>30</v>
      </c>
      <c r="J2" s="2">
        <v>40</v>
      </c>
    </row>
    <row r="3" spans="1:11" x14ac:dyDescent="0.25">
      <c r="A3" s="8" t="s">
        <v>3</v>
      </c>
      <c r="B3">
        <v>45</v>
      </c>
      <c r="D3" s="7" t="s">
        <v>19</v>
      </c>
      <c r="E3">
        <v>8</v>
      </c>
      <c r="F3">
        <v>2</v>
      </c>
      <c r="G3">
        <v>2</v>
      </c>
      <c r="I3" t="s">
        <v>29</v>
      </c>
      <c r="J3" s="2">
        <v>400</v>
      </c>
      <c r="K3" s="15" t="s">
        <v>31</v>
      </c>
    </row>
    <row r="4" spans="1:11" x14ac:dyDescent="0.25">
      <c r="A4" s="8" t="s">
        <v>4</v>
      </c>
      <c r="B4">
        <v>1.28</v>
      </c>
      <c r="D4" s="7" t="s">
        <v>18</v>
      </c>
      <c r="E4">
        <v>8</v>
      </c>
      <c r="F4" t="s">
        <v>21</v>
      </c>
      <c r="G4" t="s">
        <v>21</v>
      </c>
      <c r="I4" t="s">
        <v>34</v>
      </c>
      <c r="J4" s="18">
        <f>J5*B3</f>
        <v>5.7157494206662403</v>
      </c>
    </row>
    <row r="5" spans="1:11" x14ac:dyDescent="0.25">
      <c r="A5" s="8" t="s">
        <v>5</v>
      </c>
      <c r="B5">
        <v>5</v>
      </c>
      <c r="D5" s="7" t="s">
        <v>25</v>
      </c>
      <c r="E5">
        <v>100</v>
      </c>
      <c r="F5">
        <v>750</v>
      </c>
      <c r="G5">
        <v>1200</v>
      </c>
      <c r="I5" t="s">
        <v>2</v>
      </c>
      <c r="J5" s="18">
        <f>(0.5*J3-J6)/(0.5*J3+J6)</f>
        <v>0.12701665379258312</v>
      </c>
    </row>
    <row r="6" spans="1:11" x14ac:dyDescent="0.25">
      <c r="A6" s="8" t="s">
        <v>6</v>
      </c>
      <c r="B6">
        <v>256</v>
      </c>
      <c r="I6" s="15" t="s">
        <v>32</v>
      </c>
      <c r="J6" s="19">
        <f>SQRT(J3^2/4-J2*J3)</f>
        <v>154.91933384829667</v>
      </c>
    </row>
    <row r="7" spans="1:11" x14ac:dyDescent="0.25">
      <c r="A7" s="9" t="s">
        <v>24</v>
      </c>
      <c r="B7" s="2" t="s">
        <v>22</v>
      </c>
    </row>
    <row r="8" spans="1:11" x14ac:dyDescent="0.25">
      <c r="A8" s="15" t="s">
        <v>1</v>
      </c>
      <c r="B8" s="15">
        <f>IF(B7=E1,E2,F2)</f>
        <v>0.15625</v>
      </c>
    </row>
    <row r="9" spans="1:11" x14ac:dyDescent="0.25">
      <c r="A9" s="15" t="s">
        <v>19</v>
      </c>
      <c r="B9" s="15">
        <f>IF(B8=E2,E3,F3)</f>
        <v>8</v>
      </c>
    </row>
    <row r="11" spans="1:11" x14ac:dyDescent="0.25">
      <c r="A11" s="11" t="s">
        <v>7</v>
      </c>
      <c r="B11" s="11"/>
      <c r="C11" s="12"/>
      <c r="D11" s="13" t="s">
        <v>8</v>
      </c>
      <c r="E11" s="1"/>
    </row>
    <row r="12" spans="1:11" x14ac:dyDescent="0.25">
      <c r="A12" t="s">
        <v>9</v>
      </c>
      <c r="B12" s="2">
        <v>1</v>
      </c>
      <c r="D12" t="s">
        <v>10</v>
      </c>
      <c r="E12" s="2">
        <v>250</v>
      </c>
    </row>
    <row r="13" spans="1:11" x14ac:dyDescent="0.25">
      <c r="D13" t="s">
        <v>11</v>
      </c>
      <c r="E13" s="2">
        <v>1</v>
      </c>
    </row>
    <row r="14" spans="1:11" x14ac:dyDescent="0.25">
      <c r="D14" t="s">
        <v>13</v>
      </c>
      <c r="E14" s="2">
        <v>2.97</v>
      </c>
    </row>
    <row r="16" spans="1:11" x14ac:dyDescent="0.25">
      <c r="A16" s="16" t="s">
        <v>12</v>
      </c>
      <c r="B16" s="16"/>
      <c r="C16" s="12"/>
      <c r="D16" s="14" t="s">
        <v>12</v>
      </c>
      <c r="E16" s="4"/>
    </row>
    <row r="17" spans="1:5" x14ac:dyDescent="0.25">
      <c r="A17" t="s">
        <v>10</v>
      </c>
      <c r="B17" s="3">
        <f>($B4/($B2*B12))*1000</f>
        <v>256</v>
      </c>
      <c r="D17" t="s">
        <v>26</v>
      </c>
      <c r="E17" s="5">
        <f>E13*E14/E22</f>
        <v>2.900390625</v>
      </c>
    </row>
    <row r="18" spans="1:5" x14ac:dyDescent="0.25">
      <c r="A18" t="s">
        <v>15</v>
      </c>
      <c r="B18" s="3">
        <f>B21/B20</f>
        <v>32.5</v>
      </c>
      <c r="D18" t="s">
        <v>15</v>
      </c>
      <c r="E18" s="3">
        <f>E21/E20</f>
        <v>31.25</v>
      </c>
    </row>
    <row r="19" spans="1:5" x14ac:dyDescent="0.25">
      <c r="A19" t="s">
        <v>16</v>
      </c>
      <c r="B19" s="3">
        <f>CEILING((($B4/($B2*B12))*1000)/($E$4*$B$8*B9),1)*B9</f>
        <v>208</v>
      </c>
      <c r="D19" t="s">
        <v>16</v>
      </c>
      <c r="E19" s="3">
        <f>CEILING(E12/($E$4*$B$8)/B9,1)*B9</f>
        <v>200</v>
      </c>
    </row>
    <row r="20" spans="1:5" x14ac:dyDescent="0.25">
      <c r="A20" s="15" t="s">
        <v>17</v>
      </c>
      <c r="B20" s="17">
        <f>MIN(B17/(B19*B8),E4)</f>
        <v>7.8769230769230774</v>
      </c>
      <c r="D20" s="15" t="s">
        <v>17</v>
      </c>
      <c r="E20" s="17">
        <f>MIN(E12/(E19*B8),E4)</f>
        <v>8</v>
      </c>
    </row>
    <row r="21" spans="1:5" x14ac:dyDescent="0.25">
      <c r="A21" s="15" t="s">
        <v>14</v>
      </c>
      <c r="B21" s="15">
        <f>(B17*$B$2*$B$6/$B$4)/1000</f>
        <v>256</v>
      </c>
      <c r="C21" s="15"/>
      <c r="D21" s="15" t="s">
        <v>14</v>
      </c>
      <c r="E21" s="15">
        <f>(E12*$B$2*$B$6/$B$4)/1000</f>
        <v>250</v>
      </c>
    </row>
    <row r="22" spans="1:5" x14ac:dyDescent="0.25">
      <c r="D22" s="15" t="s">
        <v>27</v>
      </c>
      <c r="E22" s="17">
        <f>B4/(B2*E12)*1000</f>
        <v>1.024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Martin</dc:creator>
  <cp:lastModifiedBy>Stefan Martin</cp:lastModifiedBy>
  <dcterms:created xsi:type="dcterms:W3CDTF">2023-03-06T17:36:37Z</dcterms:created>
  <dcterms:modified xsi:type="dcterms:W3CDTF">2023-04-27T16:50:24Z</dcterms:modified>
</cp:coreProperties>
</file>